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lagSum_List02_2">Лист1!$H$17:$H$27</definedName>
    <definedName name="kind_of_fuels">[1]TEHSHEET!$M$2:$M$29</definedName>
    <definedName name="kind_of_purchase_method">[1]TEHSHEET!$O$2:$O$4</definedName>
    <definedName name="List02_p1">Лист1!$G$11</definedName>
    <definedName name="List02_p3">Лист1!$G$14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D45" i="1" l="1"/>
  <c r="D65" i="1"/>
  <c r="D63" i="1"/>
  <c r="D58" i="1"/>
  <c r="D56" i="1" s="1"/>
  <c r="D54" i="1"/>
  <c r="D49" i="1"/>
  <c r="D48" i="1"/>
  <c r="D44" i="1"/>
  <c r="D43" i="1" s="1"/>
  <c r="D41" i="1"/>
  <c r="D39" i="1"/>
  <c r="D38" i="1"/>
  <c r="D36" i="1"/>
  <c r="D35" i="1" s="1"/>
  <c r="D33" i="1"/>
  <c r="D31" i="1"/>
  <c r="D32" i="1" s="1"/>
  <c r="D29" i="1"/>
  <c r="D30" i="1" s="1"/>
  <c r="D28" i="1"/>
  <c r="D27" i="1"/>
  <c r="D26" i="1"/>
  <c r="D24" i="1" s="1"/>
  <c r="D20" i="1"/>
  <c r="D19" i="1" s="1"/>
  <c r="D16" i="1"/>
  <c r="D15" i="1"/>
  <c r="D13" i="1"/>
  <c r="D9" i="1"/>
  <c r="D7" i="1" s="1"/>
  <c r="A3" i="1"/>
  <c r="D14" i="1" l="1"/>
  <c r="D11" i="1"/>
</calcChain>
</file>

<file path=xl/sharedStrings.xml><?xml version="1.0" encoding="utf-8"?>
<sst xmlns="http://schemas.openxmlformats.org/spreadsheetml/2006/main" count="186" uniqueCount="130">
  <si>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</si>
  <si>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</si>
  <si>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</si>
  <si>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</si>
  <si>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</si>
  <si>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</si>
  <si>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</si>
  <si>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</si>
  <si>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</si>
  <si>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</si>
  <si>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</si>
  <si>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</si>
  <si>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производство, комбинированная выработка тепловой энергии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</si>
  <si>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</si>
  <si>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</si>
  <si>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</si>
  <si>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</si>
  <si>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</si>
  <si>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</si>
  <si>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</si>
  <si>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</si>
  <si>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</si>
  <si>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</si>
  <si>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</si>
  <si>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</si>
  <si>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</si>
  <si>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</si>
  <si>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газ природный по нерегулируемой цене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</si>
  <si>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</si>
  <si>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</si>
  <si>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</si>
  <si>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</si>
  <si>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</si>
  <si>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</si>
  <si>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</si>
  <si>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</si>
  <si>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</si>
  <si>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</si>
  <si>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</si>
  <si>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</si>
  <si>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</si>
  <si>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</si>
  <si>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</si>
  <si>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</si>
  <si>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</si>
  <si>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</si>
  <si>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</si>
  <si>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</si>
  <si>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</si>
  <si>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</si>
  <si>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</si>
  <si>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</si>
  <si>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</si>
  <si>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</si>
  <si>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</si>
  <si>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</si>
  <si>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</si>
  <si>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</si>
  <si>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</si>
  <si>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</si>
  <si>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</si>
  <si>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</si>
  <si>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</si>
  <si>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</si>
  <si>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</si>
  <si>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</si>
  <si>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</si>
  <si>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</si>
  <si>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</si>
  <si>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</si>
  <si>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цеховые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</si>
  <si>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</si>
  <si>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</si>
  <si>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</si>
  <si>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</si>
  <si>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</si>
  <si>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</si>
  <si>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</si>
  <si>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</si>
  <si>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</si>
  <si>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</si>
  <si>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</si>
  <si>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</si>
  <si>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http://каневсксахар.рф/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</si>
  <si>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</si>
  <si>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</si>
  <si>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</si>
  <si>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</si>
  <si>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</si>
  <si>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</si>
  <si>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</si>
  <si>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</si>
  <si>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</si>
  <si>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</si>
  <si>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</si>
  <si>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</si>
  <si>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</si>
  <si>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</si>
  <si>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</si>
  <si>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</si>
  <si>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</si>
  <si>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</si>
  <si>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</si>
  <si>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</si>
  <si>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</si>
  <si>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</si>
  <si>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</si>
  <si>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</si>
  <si>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</si>
  <si>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</si>
  <si>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</si>
  <si>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</si>
  <si>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</si>
  <si>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</si>
  <si>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</si>
  <si>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</si>
  <si>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</si>
  <si>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</si>
  <si>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</si>
  <si>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2"/>
        <color theme="1"/>
        <rFont val="Calibri"/>
        <family val="2"/>
        <scheme val="minor"/>
      </rPr>
      <t xml:space="preserve">(в части регулируемой деятельности) </t>
    </r>
    <r>
      <rPr>
        <b/>
        <sz val="12"/>
        <rFont val="Tahoma"/>
        <family val="2"/>
        <charset val="204"/>
      </rPr>
      <t>*</t>
    </r>
  </si>
  <si>
    <t>2.2.1.</t>
  </si>
  <si>
    <t>2.2.1.1.</t>
  </si>
  <si>
    <t>2.2.1.2.</t>
  </si>
  <si>
    <t>2.2.1.3.</t>
  </si>
  <si>
    <t>2.2.1.4.</t>
  </si>
  <si>
    <t>2.2.2.</t>
  </si>
  <si>
    <t>2.2.2.1.</t>
  </si>
  <si>
    <t>2.2.2.2.</t>
  </si>
  <si>
    <t>2.2.2.3.</t>
  </si>
  <si>
    <t>2.2.2.4.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</si>
</sst>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  <fill>
      <patternFill patternType="solid">
        <fgColor theme="0"/>
        <bgColor indexed="64"/>
      </patternFill>
    </fill>
    <fill>
      <patternFill patternType="lightDown">
        <fgColor rgb="FFEAEAEA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4" fillId="0" borderId="0"/>
    <xf numFmtId="0" fontId="5" fillId="0" borderId="3" applyBorder="0">
      <alignment horizontal="center" vertical="center" wrapText="1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2" borderId="0" xfId="3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3" fillId="4" borderId="4" xfId="4" applyFont="1" applyFill="1" applyBorder="1" applyAlignment="1" applyProtection="1">
      <alignment horizontal="center" vertical="center" wrapText="1"/>
    </xf>
    <xf numFmtId="49" fontId="6" fillId="2" borderId="4" xfId="4" applyNumberFormat="1" applyFont="1" applyFill="1" applyBorder="1" applyAlignment="1" applyProtection="1">
      <alignment horizontal="center" vertical="center" wrapText="1"/>
    </xf>
    <xf numFmtId="49" fontId="6" fillId="4" borderId="4" xfId="4" applyNumberFormat="1" applyFont="1" applyFill="1" applyBorder="1" applyAlignment="1" applyProtection="1">
      <alignment horizontal="center" vertical="center" wrapText="1"/>
    </xf>
    <xf numFmtId="49" fontId="3" fillId="2" borderId="4" xfId="3" applyNumberFormat="1" applyFont="1" applyFill="1" applyBorder="1" applyAlignment="1" applyProtection="1">
      <alignment horizontal="center" vertical="center" wrapText="1"/>
    </xf>
    <xf numFmtId="0" fontId="3" fillId="4" borderId="4" xfId="3" applyFont="1" applyFill="1" applyBorder="1" applyAlignment="1" applyProtection="1">
      <alignment horizontal="left" vertical="center" wrapText="1"/>
    </xf>
    <xf numFmtId="0" fontId="3" fillId="4" borderId="4" xfId="3" applyFont="1" applyFill="1" applyBorder="1" applyAlignment="1" applyProtection="1">
      <alignment horizontal="center" vertical="center" wrapText="1"/>
    </xf>
    <xf numFmtId="4" fontId="3" fillId="4" borderId="4" xfId="3" applyNumberFormat="1" applyFont="1" applyFill="1" applyBorder="1" applyAlignment="1" applyProtection="1">
      <alignment horizontal="right" vertical="center" wrapText="1"/>
    </xf>
    <xf numFmtId="4" fontId="7" fillId="4" borderId="4" xfId="3" applyNumberFormat="1" applyFont="1" applyFill="1" applyBorder="1" applyAlignment="1" applyProtection="1">
      <alignment horizontal="right" vertical="center" wrapText="1"/>
    </xf>
    <xf numFmtId="49" fontId="0" fillId="2" borderId="4" xfId="3" applyNumberFormat="1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4" xfId="3" applyFont="1" applyFill="1" applyBorder="1" applyAlignment="1" applyProtection="1">
      <alignment horizontal="center" vertical="center" wrapText="1"/>
    </xf>
    <xf numFmtId="4" fontId="3" fillId="4" borderId="4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left" vertical="center" indent="1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right" vertical="center"/>
    </xf>
    <xf numFmtId="0" fontId="3" fillId="4" borderId="4" xfId="3" applyFont="1" applyFill="1" applyBorder="1" applyAlignment="1" applyProtection="1">
      <alignment horizontal="left" vertical="center" wrapText="1" indent="1"/>
    </xf>
    <xf numFmtId="0" fontId="0" fillId="4" borderId="4" xfId="3" applyNumberFormat="1" applyFont="1" applyFill="1" applyBorder="1" applyAlignment="1" applyProtection="1">
      <alignment horizontal="left" vertical="center" wrapText="1" indent="2"/>
      <protection locked="0"/>
    </xf>
    <xf numFmtId="14" fontId="0" fillId="2" borderId="4" xfId="3" applyNumberFormat="1" applyFont="1" applyFill="1" applyBorder="1" applyAlignment="1" applyProtection="1">
      <alignment horizontal="center" vertical="center" wrapText="1"/>
    </xf>
    <xf numFmtId="0" fontId="0" fillId="4" borderId="4" xfId="3" applyFont="1" applyFill="1" applyBorder="1" applyAlignment="1" applyProtection="1">
      <alignment horizontal="left" vertical="center" wrapText="1" indent="3"/>
    </xf>
    <xf numFmtId="49" fontId="0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3" applyNumberFormat="1" applyFont="1" applyFill="1" applyBorder="1" applyAlignment="1" applyProtection="1">
      <alignment horizontal="left" vertical="center" wrapText="1"/>
      <protection locked="0"/>
    </xf>
    <xf numFmtId="0" fontId="3" fillId="4" borderId="4" xfId="3" applyFont="1" applyFill="1" applyBorder="1" applyAlignment="1" applyProtection="1">
      <alignment horizontal="left" vertical="center" wrapText="1" indent="2"/>
    </xf>
    <xf numFmtId="164" fontId="3" fillId="4" borderId="4" xfId="3" applyNumberFormat="1" applyFont="1" applyFill="1" applyBorder="1" applyAlignment="1" applyProtection="1">
      <alignment horizontal="right" vertical="center" wrapText="1"/>
      <protection locked="0"/>
    </xf>
    <xf numFmtId="0" fontId="0" fillId="4" borderId="4" xfId="3" applyFont="1" applyFill="1" applyBorder="1" applyAlignment="1" applyProtection="1">
      <alignment horizontal="left" vertical="center" wrapText="1" indent="1"/>
    </xf>
    <xf numFmtId="49" fontId="3" fillId="4" borderId="4" xfId="5" applyNumberFormat="1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 indent="2"/>
      <protection locked="0"/>
    </xf>
    <xf numFmtId="49" fontId="10" fillId="4" borderId="4" xfId="6" applyNumberFormat="1" applyFont="1" applyFill="1" applyBorder="1" applyAlignment="1" applyProtection="1">
      <alignment horizontal="left" vertical="center" wrapText="1"/>
      <protection locked="0"/>
    </xf>
    <xf numFmtId="164" fontId="3" fillId="4" borderId="4" xfId="3" applyNumberFormat="1" applyFont="1" applyFill="1" applyBorder="1" applyAlignment="1" applyProtection="1">
      <alignment horizontal="right" vertical="center" wrapText="1"/>
    </xf>
    <xf numFmtId="164" fontId="0" fillId="4" borderId="4" xfId="3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7;&#1088;&#1077;&#1083;&#1100;/JKH.OPEN.INFO.BALAN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/>
      <sheetData sheetId="4">
        <row r="17">
          <cell r="F17" t="str">
            <v>ПАО "Каневсксахар"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tabSelected="1" topLeftCell="A60" workbookViewId="0">
      <selection activeCell="G65" sqref="G65"/>
    </sheetView>
  </sheetViews>
  <sheetFormatPr defaultRowHeight="15" x14ac:dyDescent="0.25"/>
  <cols>
    <col min="1" max="1" width="9.42578125" customWidth="1"/>
    <col min="2" max="2" width="43.28515625" customWidth="1"/>
    <col min="3" max="3" width="10.5703125" customWidth="1"/>
    <col min="4" max="4" width="21.5703125" customWidth="1"/>
  </cols>
  <sheetData>
    <row r="2" spans="1:4" ht="74.25" customHeight="1" x14ac:dyDescent="0.25">
      <c r="A2" s="4" t="s">
        <v>119</v>
      </c>
      <c r="B2" s="4"/>
      <c r="C2" s="4"/>
      <c r="D2" s="4"/>
    </row>
    <row r="3" spans="1:4" x14ac:dyDescent="0.25">
      <c r="A3" s="5" t="str">
        <f>IF(org=0,"Не определено",org)</f>
        <v>ПАО "Каневсксахар"</v>
      </c>
      <c r="B3" s="5"/>
      <c r="C3" s="5"/>
      <c r="D3" s="5"/>
    </row>
    <row r="4" spans="1:4" x14ac:dyDescent="0.25">
      <c r="A4" s="1"/>
      <c r="B4" s="2"/>
      <c r="C4" s="2"/>
      <c r="D4" s="3"/>
    </row>
    <row r="5" spans="1:4" ht="22.5" x14ac:dyDescent="0.25">
      <c r="A5" s="6" t="s">
        <v>0</v>
      </c>
      <c r="B5" s="7" t="s">
        <v>1</v>
      </c>
      <c r="C5" s="7" t="s">
        <v>2</v>
      </c>
      <c r="D5" s="7" t="s">
        <v>3</v>
      </c>
    </row>
    <row r="6" spans="1:4" x14ac:dyDescent="0.25">
      <c r="A6" s="8" t="s">
        <v>4</v>
      </c>
      <c r="B6" s="9" t="s">
        <v>5</v>
      </c>
      <c r="C6" s="9" t="s">
        <v>6</v>
      </c>
      <c r="D6" s="9" t="s">
        <v>7</v>
      </c>
    </row>
    <row r="7" spans="1:4" ht="22.5" x14ac:dyDescent="0.25">
      <c r="A7" s="10" t="s">
        <v>4</v>
      </c>
      <c r="B7" s="11" t="s">
        <v>8</v>
      </c>
      <c r="C7" s="12" t="s">
        <v>9</v>
      </c>
      <c r="D7" s="13">
        <f>SUM(D8:D10)</f>
        <v>3000.92</v>
      </c>
    </row>
    <row r="8" spans="1:4" x14ac:dyDescent="0.25">
      <c r="A8" s="10" t="s">
        <v>10</v>
      </c>
      <c r="B8" s="14"/>
      <c r="C8" s="14"/>
      <c r="D8" s="14"/>
    </row>
    <row r="9" spans="1:4" ht="30" x14ac:dyDescent="0.25">
      <c r="A9" s="15" t="s">
        <v>11</v>
      </c>
      <c r="B9" s="16" t="s">
        <v>12</v>
      </c>
      <c r="C9" s="17" t="s">
        <v>9</v>
      </c>
      <c r="D9" s="18">
        <f>3000.92</f>
        <v>3000.92</v>
      </c>
    </row>
    <row r="10" spans="1:4" x14ac:dyDescent="0.25">
      <c r="A10" s="19"/>
      <c r="B10" s="20" t="s">
        <v>13</v>
      </c>
      <c r="C10" s="21"/>
      <c r="D10" s="22"/>
    </row>
    <row r="11" spans="1:4" ht="33.75" x14ac:dyDescent="0.25">
      <c r="A11" s="10" t="s">
        <v>5</v>
      </c>
      <c r="B11" s="11" t="s">
        <v>14</v>
      </c>
      <c r="C11" s="12" t="s">
        <v>9</v>
      </c>
      <c r="D11" s="13">
        <f ca="1">SUM(D12:D13)+D24+SUM(D27:D35)+D38+D41+D43</f>
        <v>2252.3761395136003</v>
      </c>
    </row>
    <row r="12" spans="1:4" ht="22.5" x14ac:dyDescent="0.25">
      <c r="A12" s="10" t="s">
        <v>15</v>
      </c>
      <c r="B12" s="23" t="s">
        <v>16</v>
      </c>
      <c r="C12" s="12" t="s">
        <v>9</v>
      </c>
      <c r="D12" s="18">
        <v>0</v>
      </c>
    </row>
    <row r="13" spans="1:4" x14ac:dyDescent="0.25">
      <c r="A13" s="10" t="s">
        <v>17</v>
      </c>
      <c r="B13" s="23" t="s">
        <v>18</v>
      </c>
      <c r="C13" s="12" t="s">
        <v>9</v>
      </c>
      <c r="D13" s="13">
        <f ca="1">SUMIF(flagSum_List02_2,"p",D14:D23)</f>
        <v>0</v>
      </c>
    </row>
    <row r="14" spans="1:4" x14ac:dyDescent="0.25">
      <c r="A14" s="15" t="s">
        <v>120</v>
      </c>
      <c r="B14" s="24" t="s">
        <v>19</v>
      </c>
      <c r="C14" s="17" t="s">
        <v>20</v>
      </c>
      <c r="D14" s="14">
        <f>D15*D16+D17</f>
        <v>3044.6417529999994</v>
      </c>
    </row>
    <row r="15" spans="1:4" x14ac:dyDescent="0.25">
      <c r="A15" s="25" t="s">
        <v>121</v>
      </c>
      <c r="B15" s="26" t="s">
        <v>21</v>
      </c>
      <c r="C15" s="27" t="s">
        <v>22</v>
      </c>
      <c r="D15" s="18">
        <f>314.65+229.45+30</f>
        <v>574.09999999999991</v>
      </c>
    </row>
    <row r="16" spans="1:4" x14ac:dyDescent="0.25">
      <c r="A16" s="25" t="s">
        <v>122</v>
      </c>
      <c r="B16" s="26" t="s">
        <v>23</v>
      </c>
      <c r="C16" s="17" t="s">
        <v>9</v>
      </c>
      <c r="D16" s="18">
        <f>5.30333</f>
        <v>5.3033299999999999</v>
      </c>
    </row>
    <row r="17" spans="1:4" x14ac:dyDescent="0.25">
      <c r="A17" s="25" t="s">
        <v>123</v>
      </c>
      <c r="B17" s="26" t="s">
        <v>24</v>
      </c>
      <c r="C17" s="17" t="s">
        <v>9</v>
      </c>
      <c r="D17" s="18">
        <v>0</v>
      </c>
    </row>
    <row r="18" spans="1:4" ht="45" x14ac:dyDescent="0.25">
      <c r="A18" s="25" t="s">
        <v>124</v>
      </c>
      <c r="B18" s="26" t="s">
        <v>25</v>
      </c>
      <c r="C18" s="17" t="s">
        <v>20</v>
      </c>
      <c r="D18" s="28" t="s">
        <v>26</v>
      </c>
    </row>
    <row r="19" spans="1:4" x14ac:dyDescent="0.25">
      <c r="A19" s="15" t="s">
        <v>125</v>
      </c>
      <c r="B19" s="24" t="s">
        <v>27</v>
      </c>
      <c r="C19" s="17" t="s">
        <v>20</v>
      </c>
      <c r="D19" s="14">
        <f>D20*D21+D22</f>
        <v>34.192588730000004</v>
      </c>
    </row>
    <row r="20" spans="1:4" x14ac:dyDescent="0.25">
      <c r="A20" s="25" t="s">
        <v>126</v>
      </c>
      <c r="B20" s="26" t="s">
        <v>21</v>
      </c>
      <c r="C20" s="27" t="s">
        <v>22</v>
      </c>
      <c r="D20" s="18">
        <f>4.421</f>
        <v>4.4210000000000003</v>
      </c>
    </row>
    <row r="21" spans="1:4" x14ac:dyDescent="0.25">
      <c r="A21" s="25" t="s">
        <v>127</v>
      </c>
      <c r="B21" s="26" t="s">
        <v>23</v>
      </c>
      <c r="C21" s="17" t="s">
        <v>9</v>
      </c>
      <c r="D21" s="18">
        <v>7.7341300000000004</v>
      </c>
    </row>
    <row r="22" spans="1:4" x14ac:dyDescent="0.25">
      <c r="A22" s="25" t="s">
        <v>128</v>
      </c>
      <c r="B22" s="26" t="s">
        <v>24</v>
      </c>
      <c r="C22" s="17" t="s">
        <v>9</v>
      </c>
      <c r="D22" s="18">
        <v>0</v>
      </c>
    </row>
    <row r="23" spans="1:4" ht="30" x14ac:dyDescent="0.25">
      <c r="A23" s="25" t="s">
        <v>129</v>
      </c>
      <c r="B23" s="26" t="s">
        <v>25</v>
      </c>
      <c r="C23" s="17" t="s">
        <v>20</v>
      </c>
      <c r="D23" s="28" t="s">
        <v>26</v>
      </c>
    </row>
    <row r="24" spans="1:4" ht="33.75" x14ac:dyDescent="0.25">
      <c r="A24" s="10" t="s">
        <v>28</v>
      </c>
      <c r="B24" s="23" t="s">
        <v>29</v>
      </c>
      <c r="C24" s="12" t="s">
        <v>9</v>
      </c>
      <c r="D24" s="18">
        <f>D25*D26/1000</f>
        <v>440.79141951360003</v>
      </c>
    </row>
    <row r="25" spans="1:4" ht="22.5" x14ac:dyDescent="0.25">
      <c r="A25" s="10" t="s">
        <v>30</v>
      </c>
      <c r="B25" s="29" t="s">
        <v>31</v>
      </c>
      <c r="C25" s="12" t="s">
        <v>32</v>
      </c>
      <c r="D25" s="18">
        <v>4548.12</v>
      </c>
    </row>
    <row r="26" spans="1:4" ht="22.5" x14ac:dyDescent="0.25">
      <c r="A26" s="10" t="s">
        <v>33</v>
      </c>
      <c r="B26" s="29" t="s">
        <v>34</v>
      </c>
      <c r="C26" s="12" t="s">
        <v>35</v>
      </c>
      <c r="D26" s="30">
        <f>96.91728</f>
        <v>96.917280000000005</v>
      </c>
    </row>
    <row r="27" spans="1:4" ht="22.5" x14ac:dyDescent="0.25">
      <c r="A27" s="10" t="s">
        <v>36</v>
      </c>
      <c r="B27" s="23" t="s">
        <v>37</v>
      </c>
      <c r="C27" s="12" t="s">
        <v>9</v>
      </c>
      <c r="D27" s="18">
        <f>80.3</f>
        <v>80.3</v>
      </c>
    </row>
    <row r="28" spans="1:4" ht="30" x14ac:dyDescent="0.25">
      <c r="A28" s="10" t="s">
        <v>38</v>
      </c>
      <c r="B28" s="31" t="s">
        <v>39</v>
      </c>
      <c r="C28" s="12" t="s">
        <v>9</v>
      </c>
      <c r="D28" s="18">
        <f>47.3+5.5</f>
        <v>52.8</v>
      </c>
    </row>
    <row r="29" spans="1:4" ht="22.5" x14ac:dyDescent="0.25">
      <c r="A29" s="10" t="s">
        <v>40</v>
      </c>
      <c r="B29" s="23" t="s">
        <v>41</v>
      </c>
      <c r="C29" s="12" t="s">
        <v>9</v>
      </c>
      <c r="D29" s="18">
        <f>72.5+533</f>
        <v>605.5</v>
      </c>
    </row>
    <row r="30" spans="1:4" ht="22.5" x14ac:dyDescent="0.25">
      <c r="A30" s="10" t="s">
        <v>42</v>
      </c>
      <c r="B30" s="23" t="s">
        <v>43</v>
      </c>
      <c r="C30" s="12" t="s">
        <v>9</v>
      </c>
      <c r="D30" s="18">
        <f>D29*0.304</f>
        <v>184.072</v>
      </c>
    </row>
    <row r="31" spans="1:4" ht="22.5" x14ac:dyDescent="0.25">
      <c r="A31" s="10" t="s">
        <v>44</v>
      </c>
      <c r="B31" s="23" t="s">
        <v>45</v>
      </c>
      <c r="C31" s="12" t="s">
        <v>9</v>
      </c>
      <c r="D31" s="18">
        <f>165.93</f>
        <v>165.93</v>
      </c>
    </row>
    <row r="32" spans="1:4" ht="22.5" x14ac:dyDescent="0.25">
      <c r="A32" s="10" t="s">
        <v>46</v>
      </c>
      <c r="B32" s="23" t="s">
        <v>47</v>
      </c>
      <c r="C32" s="12" t="s">
        <v>9</v>
      </c>
      <c r="D32" s="18">
        <f>D31*0.304</f>
        <v>50.442720000000001</v>
      </c>
    </row>
    <row r="33" spans="1:4" ht="22.5" x14ac:dyDescent="0.25">
      <c r="A33" s="10" t="s">
        <v>48</v>
      </c>
      <c r="B33" s="23" t="s">
        <v>49</v>
      </c>
      <c r="C33" s="12" t="s">
        <v>9</v>
      </c>
      <c r="D33" s="18">
        <f>32.4+6</f>
        <v>38.4</v>
      </c>
    </row>
    <row r="34" spans="1:4" ht="45" x14ac:dyDescent="0.25">
      <c r="A34" s="10" t="s">
        <v>50</v>
      </c>
      <c r="B34" s="31" t="s">
        <v>51</v>
      </c>
      <c r="C34" s="12" t="s">
        <v>9</v>
      </c>
      <c r="D34" s="18">
        <v>0</v>
      </c>
    </row>
    <row r="35" spans="1:4" ht="22.5" x14ac:dyDescent="0.25">
      <c r="A35" s="10" t="s">
        <v>52</v>
      </c>
      <c r="B35" s="23" t="s">
        <v>53</v>
      </c>
      <c r="C35" s="12" t="s">
        <v>9</v>
      </c>
      <c r="D35" s="18">
        <f>D36+D37</f>
        <v>84.66</v>
      </c>
    </row>
    <row r="36" spans="1:4" x14ac:dyDescent="0.25">
      <c r="A36" s="10" t="s">
        <v>54</v>
      </c>
      <c r="B36" s="29" t="s">
        <v>55</v>
      </c>
      <c r="C36" s="12" t="s">
        <v>9</v>
      </c>
      <c r="D36" s="18">
        <f>16.7+67.96</f>
        <v>84.66</v>
      </c>
    </row>
    <row r="37" spans="1:4" x14ac:dyDescent="0.25">
      <c r="A37" s="10" t="s">
        <v>56</v>
      </c>
      <c r="B37" s="29" t="s">
        <v>57</v>
      </c>
      <c r="C37" s="12" t="s">
        <v>9</v>
      </c>
      <c r="D37" s="18">
        <v>0</v>
      </c>
    </row>
    <row r="38" spans="1:4" ht="22.5" x14ac:dyDescent="0.25">
      <c r="A38" s="10" t="s">
        <v>58</v>
      </c>
      <c r="B38" s="23" t="s">
        <v>59</v>
      </c>
      <c r="C38" s="12" t="s">
        <v>9</v>
      </c>
      <c r="D38" s="18">
        <f>254+36</f>
        <v>290</v>
      </c>
    </row>
    <row r="39" spans="1:4" x14ac:dyDescent="0.25">
      <c r="A39" s="10" t="s">
        <v>60</v>
      </c>
      <c r="B39" s="29" t="s">
        <v>55</v>
      </c>
      <c r="C39" s="12" t="s">
        <v>9</v>
      </c>
      <c r="D39" s="18">
        <f>290</f>
        <v>290</v>
      </c>
    </row>
    <row r="40" spans="1:4" x14ac:dyDescent="0.25">
      <c r="A40" s="10" t="s">
        <v>61</v>
      </c>
      <c r="B40" s="29" t="s">
        <v>57</v>
      </c>
      <c r="C40" s="12" t="s">
        <v>9</v>
      </c>
      <c r="D40" s="18">
        <v>0</v>
      </c>
    </row>
    <row r="41" spans="1:4" ht="33.75" x14ac:dyDescent="0.25">
      <c r="A41" s="10" t="s">
        <v>62</v>
      </c>
      <c r="B41" s="23" t="s">
        <v>63</v>
      </c>
      <c r="C41" s="12" t="s">
        <v>9</v>
      </c>
      <c r="D41" s="18">
        <f>191.4</f>
        <v>191.4</v>
      </c>
    </row>
    <row r="42" spans="1:4" ht="56.25" x14ac:dyDescent="0.25">
      <c r="A42" s="10" t="s">
        <v>64</v>
      </c>
      <c r="B42" s="29" t="s">
        <v>65</v>
      </c>
      <c r="C42" s="12" t="s">
        <v>20</v>
      </c>
      <c r="D42" s="32" t="s">
        <v>66</v>
      </c>
    </row>
    <row r="43" spans="1:4" ht="33.75" x14ac:dyDescent="0.25">
      <c r="A43" s="10" t="s">
        <v>67</v>
      </c>
      <c r="B43" s="23" t="s">
        <v>68</v>
      </c>
      <c r="C43" s="12" t="s">
        <v>9</v>
      </c>
      <c r="D43" s="13">
        <f>SUM(D44:D44)</f>
        <v>68.08</v>
      </c>
    </row>
    <row r="44" spans="1:4" x14ac:dyDescent="0.25">
      <c r="A44" s="15" t="s">
        <v>69</v>
      </c>
      <c r="B44" s="33" t="s">
        <v>70</v>
      </c>
      <c r="C44" s="17" t="s">
        <v>9</v>
      </c>
      <c r="D44" s="18">
        <f>68.08</f>
        <v>68.08</v>
      </c>
    </row>
    <row r="45" spans="1:4" ht="33.75" x14ac:dyDescent="0.25">
      <c r="A45" s="10" t="s">
        <v>6</v>
      </c>
      <c r="B45" s="11" t="s">
        <v>71</v>
      </c>
      <c r="C45" s="12" t="s">
        <v>9</v>
      </c>
      <c r="D45" s="18">
        <f>-2330.29</f>
        <v>-2330.29</v>
      </c>
    </row>
    <row r="46" spans="1:4" ht="22.5" x14ac:dyDescent="0.25">
      <c r="A46" s="10" t="s">
        <v>7</v>
      </c>
      <c r="B46" s="11" t="s">
        <v>72</v>
      </c>
      <c r="C46" s="12" t="s">
        <v>9</v>
      </c>
      <c r="D46" s="18">
        <v>0</v>
      </c>
    </row>
    <row r="47" spans="1:4" ht="33.75" x14ac:dyDescent="0.25">
      <c r="A47" s="10" t="s">
        <v>73</v>
      </c>
      <c r="B47" s="23" t="s">
        <v>74</v>
      </c>
      <c r="C47" s="12" t="s">
        <v>9</v>
      </c>
      <c r="D47" s="18">
        <v>0</v>
      </c>
    </row>
    <row r="48" spans="1:4" ht="45" x14ac:dyDescent="0.25">
      <c r="A48" s="10" t="s">
        <v>75</v>
      </c>
      <c r="B48" s="11" t="s">
        <v>76</v>
      </c>
      <c r="C48" s="12" t="s">
        <v>9</v>
      </c>
      <c r="D48" s="18">
        <f>10.5</f>
        <v>10.5</v>
      </c>
    </row>
    <row r="49" spans="1:4" x14ac:dyDescent="0.25">
      <c r="A49" s="10" t="s">
        <v>77</v>
      </c>
      <c r="B49" s="23" t="s">
        <v>78</v>
      </c>
      <c r="C49" s="12" t="s">
        <v>9</v>
      </c>
      <c r="D49" s="18">
        <f>10.5</f>
        <v>10.5</v>
      </c>
    </row>
    <row r="50" spans="1:4" x14ac:dyDescent="0.25">
      <c r="A50" s="10" t="s">
        <v>79</v>
      </c>
      <c r="B50" s="11" t="s">
        <v>80</v>
      </c>
      <c r="C50" s="12" t="s">
        <v>9</v>
      </c>
      <c r="D50" s="18">
        <v>0</v>
      </c>
    </row>
    <row r="51" spans="1:4" ht="22.5" x14ac:dyDescent="0.25">
      <c r="A51" s="10" t="s">
        <v>81</v>
      </c>
      <c r="B51" s="11" t="s">
        <v>82</v>
      </c>
      <c r="C51" s="12" t="s">
        <v>20</v>
      </c>
      <c r="D51" s="34" t="s">
        <v>83</v>
      </c>
    </row>
    <row r="52" spans="1:4" ht="56.25" x14ac:dyDescent="0.25">
      <c r="A52" s="10" t="s">
        <v>84</v>
      </c>
      <c r="B52" s="11" t="s">
        <v>85</v>
      </c>
      <c r="C52" s="12" t="s">
        <v>86</v>
      </c>
      <c r="D52" s="18">
        <v>96</v>
      </c>
    </row>
    <row r="53" spans="1:4" ht="33.75" x14ac:dyDescent="0.25">
      <c r="A53" s="10" t="s">
        <v>87</v>
      </c>
      <c r="B53" s="11" t="s">
        <v>88</v>
      </c>
      <c r="C53" s="12" t="s">
        <v>86</v>
      </c>
      <c r="D53" s="18">
        <v>76.03</v>
      </c>
    </row>
    <row r="54" spans="1:4" ht="45" x14ac:dyDescent="0.25">
      <c r="A54" s="10" t="s">
        <v>89</v>
      </c>
      <c r="B54" s="11" t="s">
        <v>90</v>
      </c>
      <c r="C54" s="12" t="s">
        <v>91</v>
      </c>
      <c r="D54" s="30">
        <f>150.38</f>
        <v>150.38</v>
      </c>
    </row>
    <row r="55" spans="1:4" ht="45" x14ac:dyDescent="0.25">
      <c r="A55" s="10" t="s">
        <v>92</v>
      </c>
      <c r="B55" s="11" t="s">
        <v>93</v>
      </c>
      <c r="C55" s="12" t="s">
        <v>91</v>
      </c>
      <c r="D55" s="30">
        <v>0</v>
      </c>
    </row>
    <row r="56" spans="1:4" ht="45" x14ac:dyDescent="0.25">
      <c r="A56" s="10" t="s">
        <v>94</v>
      </c>
      <c r="B56" s="11" t="s">
        <v>95</v>
      </c>
      <c r="C56" s="12" t="s">
        <v>91</v>
      </c>
      <c r="D56" s="35">
        <f>SUM(D57:D58)</f>
        <v>4310</v>
      </c>
    </row>
    <row r="57" spans="1:4" x14ac:dyDescent="0.25">
      <c r="A57" s="10" t="s">
        <v>96</v>
      </c>
      <c r="B57" s="23" t="s">
        <v>97</v>
      </c>
      <c r="C57" s="12" t="s">
        <v>91</v>
      </c>
      <c r="D57" s="30">
        <v>0</v>
      </c>
    </row>
    <row r="58" spans="1:4" ht="22.5" x14ac:dyDescent="0.25">
      <c r="A58" s="10" t="s">
        <v>98</v>
      </c>
      <c r="B58" s="23" t="s">
        <v>99</v>
      </c>
      <c r="C58" s="12" t="s">
        <v>91</v>
      </c>
      <c r="D58" s="30">
        <f>4310</f>
        <v>4310</v>
      </c>
    </row>
    <row r="59" spans="1:4" ht="45" x14ac:dyDescent="0.25">
      <c r="A59" s="10" t="s">
        <v>100</v>
      </c>
      <c r="B59" s="11" t="s">
        <v>101</v>
      </c>
      <c r="C59" s="12" t="s">
        <v>102</v>
      </c>
      <c r="D59" s="18">
        <v>240</v>
      </c>
    </row>
    <row r="60" spans="1:4" ht="22.5" x14ac:dyDescent="0.25">
      <c r="A60" s="10" t="s">
        <v>103</v>
      </c>
      <c r="B60" s="11" t="s">
        <v>104</v>
      </c>
      <c r="C60" s="12" t="s">
        <v>91</v>
      </c>
      <c r="D60" s="30">
        <v>1.4379999999999999</v>
      </c>
    </row>
    <row r="61" spans="1:4" ht="22.5" x14ac:dyDescent="0.25">
      <c r="A61" s="10" t="s">
        <v>105</v>
      </c>
      <c r="B61" s="11" t="s">
        <v>106</v>
      </c>
      <c r="C61" s="12" t="s">
        <v>107</v>
      </c>
      <c r="D61" s="18">
        <v>30</v>
      </c>
    </row>
    <row r="62" spans="1:4" ht="22.5" x14ac:dyDescent="0.25">
      <c r="A62" s="10" t="s">
        <v>108</v>
      </c>
      <c r="B62" s="11" t="s">
        <v>109</v>
      </c>
      <c r="C62" s="12" t="s">
        <v>107</v>
      </c>
      <c r="D62" s="18">
        <v>6</v>
      </c>
    </row>
    <row r="63" spans="1:4" ht="56.25" x14ac:dyDescent="0.25">
      <c r="A63" s="10" t="s">
        <v>110</v>
      </c>
      <c r="B63" s="11" t="s">
        <v>111</v>
      </c>
      <c r="C63" s="12" t="s">
        <v>112</v>
      </c>
      <c r="D63" s="36">
        <f>146</f>
        <v>146</v>
      </c>
    </row>
    <row r="64" spans="1:4" ht="67.5" x14ac:dyDescent="0.25">
      <c r="A64" s="10" t="s">
        <v>113</v>
      </c>
      <c r="B64" s="11" t="s">
        <v>114</v>
      </c>
      <c r="C64" s="12" t="s">
        <v>115</v>
      </c>
      <c r="D64" s="18">
        <v>0.43</v>
      </c>
    </row>
    <row r="65" spans="1:4" ht="67.5" x14ac:dyDescent="0.25">
      <c r="A65" s="10" t="s">
        <v>116</v>
      </c>
      <c r="B65" s="11" t="s">
        <v>117</v>
      </c>
      <c r="C65" s="12" t="s">
        <v>118</v>
      </c>
      <c r="D65" s="18">
        <f>0.32</f>
        <v>0.32</v>
      </c>
    </row>
  </sheetData>
  <mergeCells count="2">
    <mergeCell ref="A2:D2"/>
    <mergeCell ref="A3:D3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4 B19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8 D23">
      <formula1>kind_of_purchase_method</formula1>
    </dataValidation>
    <dataValidation type="decimal" allowBlank="1" showErrorMessage="1" errorTitle="Ошибка" error="Допускается ввод только действительных чисел!" sqref="D48:D4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9 C15 C20 B44">
      <formula1>900</formula1>
    </dataValidation>
    <dataValidation type="decimal" allowBlank="1" showErrorMessage="1" errorTitle="Ошибка" error="Допускается ввод только действительных чисел!" sqref="D45:D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51">
      <formula1>900</formula1>
    </dataValidation>
    <dataValidation type="decimal" allowBlank="1" showErrorMessage="1" errorTitle="Ошибка" error="Допускается ввод только неотрицательных чисел!" sqref="D64:D65 D53:D55 D57:D63 D52 D12 D24:D41 D9 D50 D47 D15:D17 D20:D22 D44">
      <formula1>0</formula1>
      <formula2>9.99999999999999E+23</formula2>
    </dataValidation>
  </dataValidations>
  <hyperlinks>
    <hyperlink ref="D51" location="'Показатели (факт)'!$G$58" tooltip="Кликните по гиперссылке, чтобы перейти на сайт организации или отредактировать её" display="http://каневсксахар.рф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flagSum_List02_2</vt:lpstr>
      <vt:lpstr>List02_p1</vt:lpstr>
      <vt:lpstr>List02_p3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2018-08-03T10:14:01Z</dcterms:modified>
</cp:coreProperties>
</file>